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mhayl\Desktop\SWPOA\2022 Meeting Minutes\"/>
    </mc:Choice>
  </mc:AlternateContent>
  <xr:revisionPtr revIDLastSave="0" documentId="8_{2122E817-CE78-472D-BE95-69894DBD5FE8}" xr6:coauthVersionLast="47" xr6:coauthVersionMax="47" xr10:uidLastSave="{00000000-0000-0000-0000-000000000000}"/>
  <bookViews>
    <workbookView xWindow="7275" yWindow="1095" windowWidth="14970" windowHeight="14460" xr2:uid="{00000000-000D-0000-FFFF-FFFF00000000}"/>
  </bookViews>
  <sheets>
    <sheet name="2022 Operational Budget" sheetId="1" r:id="rId1"/>
  </sheets>
  <calcPr calcId="181029"/>
  <extLst>
    <ext uri="GoogleSheetsCustomDataVersion1">
      <go:sheetsCustomData xmlns:go="http://customooxmlschemas.google.com/" r:id="rId5" roundtripDataSignature="AMtx7misrTRIfQoFTyQRWp30Ge0gjVtjLA=="/>
    </ext>
  </extLst>
</workbook>
</file>

<file path=xl/calcChain.xml><?xml version="1.0" encoding="utf-8"?>
<calcChain xmlns="http://schemas.openxmlformats.org/spreadsheetml/2006/main">
  <c r="O36" i="1" l="1"/>
  <c r="N36" i="1"/>
  <c r="K36" i="1"/>
  <c r="J36" i="1"/>
  <c r="I36" i="1"/>
  <c r="H36" i="1"/>
  <c r="G36" i="1"/>
  <c r="F36" i="1"/>
  <c r="E36" i="1"/>
  <c r="C36" i="1"/>
  <c r="L35" i="1"/>
  <c r="D35" i="1"/>
  <c r="D34" i="1"/>
  <c r="D33" i="1"/>
  <c r="D32" i="1"/>
  <c r="M31" i="1"/>
  <c r="D31" i="1" s="1"/>
  <c r="L31" i="1"/>
  <c r="L36" i="1" s="1"/>
  <c r="P30" i="1"/>
  <c r="P36" i="1" s="1"/>
  <c r="D30" i="1"/>
  <c r="D29" i="1"/>
  <c r="D28" i="1"/>
  <c r="D27" i="1"/>
  <c r="D26" i="1"/>
  <c r="O23" i="1"/>
  <c r="O38" i="1" s="1"/>
  <c r="O40" i="1" s="1"/>
  <c r="N23" i="1"/>
  <c r="N38" i="1" s="1"/>
  <c r="N40" i="1" s="1"/>
  <c r="M23" i="1"/>
  <c r="L23" i="1"/>
  <c r="L38" i="1" s="1"/>
  <c r="K23" i="1"/>
  <c r="K38" i="1" s="1"/>
  <c r="K40" i="1" s="1"/>
  <c r="J23" i="1"/>
  <c r="J38" i="1" s="1"/>
  <c r="I23" i="1"/>
  <c r="I38" i="1" s="1"/>
  <c r="H23" i="1"/>
  <c r="H38" i="1" s="1"/>
  <c r="H40" i="1" s="1"/>
  <c r="G23" i="1"/>
  <c r="G38" i="1" s="1"/>
  <c r="E23" i="1"/>
  <c r="E38" i="1" s="1"/>
  <c r="C23" i="1"/>
  <c r="C38" i="1" s="1"/>
  <c r="C40" i="1" s="1"/>
  <c r="D22" i="1"/>
  <c r="G21" i="1"/>
  <c r="D21" i="1" s="1"/>
  <c r="D20" i="1"/>
  <c r="D19" i="1"/>
  <c r="D18" i="1"/>
  <c r="D17" i="1"/>
  <c r="D16" i="1"/>
  <c r="D15" i="1"/>
  <c r="D14" i="1"/>
  <c r="D13" i="1"/>
  <c r="P12" i="1"/>
  <c r="P23" i="1" s="1"/>
  <c r="P38" i="1" s="1"/>
  <c r="P40" i="1" s="1"/>
  <c r="D11" i="1"/>
  <c r="F10" i="1"/>
  <c r="F23" i="1" s="1"/>
  <c r="F38" i="1" s="1"/>
  <c r="D10" i="1"/>
  <c r="P7" i="1"/>
  <c r="O7" i="1"/>
  <c r="N7" i="1"/>
  <c r="M7" i="1"/>
  <c r="L7" i="1"/>
  <c r="H7" i="1"/>
  <c r="G7" i="1"/>
  <c r="C7" i="1"/>
  <c r="D6" i="1"/>
  <c r="L5" i="1"/>
  <c r="L40" i="1" s="1"/>
  <c r="J5" i="1"/>
  <c r="I5" i="1"/>
  <c r="I40" i="1" s="1"/>
  <c r="G5" i="1"/>
  <c r="G40" i="1" s="1"/>
  <c r="F5" i="1"/>
  <c r="E5" i="1"/>
  <c r="D5" i="1"/>
  <c r="D36" i="1" l="1"/>
  <c r="E40" i="1"/>
  <c r="J40" i="1"/>
  <c r="F40" i="1"/>
  <c r="M38" i="1"/>
  <c r="M40" i="1" s="1"/>
  <c r="D7" i="1"/>
  <c r="E7" i="1"/>
  <c r="I7" i="1"/>
  <c r="F7" i="1"/>
  <c r="J7" i="1"/>
  <c r="M36" i="1"/>
  <c r="D12" i="1"/>
  <c r="D23" i="1" s="1"/>
  <c r="D38" i="1" s="1"/>
  <c r="D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0" authorId="0" shapeId="0" xr:uid="{00000000-0006-0000-0000-000019000000}">
      <text>
        <r>
          <rPr>
            <sz val="10"/>
            <color rgb="FF000000"/>
            <rFont val="Arial"/>
            <scheme val="minor"/>
          </rPr>
          <t>======
ID#AAAAYpdmons
Admin Swpoa    (2022-05-01 00:03:25)
additional amount for reimbursement</t>
        </r>
      </text>
    </comment>
    <comment ref="H10" authorId="0" shapeId="0" xr:uid="{00000000-0006-0000-0000-000013000000}">
      <text>
        <r>
          <rPr>
            <sz val="10"/>
            <color rgb="FF000000"/>
            <rFont val="Arial"/>
            <scheme val="minor"/>
          </rPr>
          <t>======
ID#AAAAYpdmooU
Admin Swpoa    (2022-05-01 00:46:02)
mileage reimbursement</t>
        </r>
      </text>
    </comment>
    <comment ref="G12" authorId="0" shapeId="0" xr:uid="{00000000-0006-0000-0000-000015000000}">
      <text>
        <r>
          <rPr>
            <sz val="10"/>
            <color rgb="FF000000"/>
            <rFont val="Arial"/>
            <scheme val="minor"/>
          </rPr>
          <t>======
ID#AAAAYpdmooM
Admin Swpoa    (2022-05-01 00:42:20)
reimbursement to Jackie Griffin</t>
        </r>
      </text>
    </comment>
    <comment ref="L12" authorId="0" shapeId="0" xr:uid="{00000000-0006-0000-0000-00000B000000}">
      <text>
        <r>
          <rPr>
            <sz val="10"/>
            <color rgb="FF000000"/>
            <rFont val="Arial"/>
            <scheme val="minor"/>
          </rPr>
          <t>======
ID#AAAAfetWCbA
Admin Swpoa    (2022-09-05 03:26:47)
USPS-stamps and envelopes</t>
        </r>
      </text>
    </comment>
    <comment ref="I14" authorId="0" shapeId="0" xr:uid="{00000000-0006-0000-0000-000012000000}">
      <text>
        <r>
          <rPr>
            <sz val="10"/>
            <color rgb="FF000000"/>
            <rFont val="Arial"/>
            <scheme val="minor"/>
          </rPr>
          <t>======
ID#AAAAa0m5JJ4
Admin Swpoa    (2022-06-13 23:45:23)
check reorder</t>
        </r>
      </text>
    </comment>
    <comment ref="M14" authorId="0" shapeId="0" xr:uid="{00000000-0006-0000-0000-000007000000}">
      <text>
        <r>
          <rPr>
            <sz val="10"/>
            <color rgb="FF000000"/>
            <rFont val="Arial"/>
            <scheme val="minor"/>
          </rPr>
          <t>======
ID#AAAAhI72xkA
Admin Swpoa    (2022-10-02 02:43:12)
Mileage to Vanessa</t>
        </r>
      </text>
    </comment>
    <comment ref="E21" authorId="0" shapeId="0" xr:uid="{00000000-0006-0000-0000-000017000000}">
      <text>
        <r>
          <rPr>
            <sz val="10"/>
            <color rgb="FF000000"/>
            <rFont val="Arial"/>
            <scheme val="minor"/>
          </rPr>
          <t>======
ID#AAAAYpdmooE
Admin Swpoa    (2022-05-01 00:05:03)
reimbursement for rental of room at library to Steve</t>
        </r>
      </text>
    </comment>
    <comment ref="G21" authorId="0" shapeId="0" xr:uid="{00000000-0006-0000-0000-000016000000}">
      <text>
        <r>
          <rPr>
            <sz val="10"/>
            <color rgb="FF000000"/>
            <rFont val="Arial"/>
            <scheme val="minor"/>
          </rPr>
          <t>======
ID#AAAAYpdmooI
Admin Swpoa    (2022-05-01 00:41:50)
reimbursement to Jackie Griffin for garage sale banner and to Ryan Wiebe for Easter festivities</t>
        </r>
      </text>
    </comment>
    <comment ref="I21" authorId="0" shapeId="0" xr:uid="{00000000-0006-0000-0000-000011000000}">
      <text>
        <r>
          <rPr>
            <sz val="10"/>
            <color rgb="FF000000"/>
            <rFont val="Arial"/>
            <scheme val="minor"/>
          </rPr>
          <t>======
ID#AAAAa0m5JJ8
Admin Swpoa    (2022-06-13 23:47:59)
reimbursement to Lori Meador for Easter event</t>
        </r>
      </text>
    </comment>
    <comment ref="K21" authorId="0" shapeId="0" xr:uid="{00000000-0006-0000-0000-00000E000000}">
      <text>
        <r>
          <rPr>
            <sz val="10"/>
            <color rgb="FF000000"/>
            <rFont val="Arial"/>
            <scheme val="minor"/>
          </rPr>
          <t>======
ID#AAAAeIlvW6A
Admin Swpoa    (2022-08-09 22:14:50)
ice cream for 4th of July parade</t>
        </r>
      </text>
    </comment>
    <comment ref="M21" authorId="0" shapeId="0" xr:uid="{00000000-0006-0000-0000-000005000000}">
      <text>
        <r>
          <rPr>
            <sz val="10"/>
            <color rgb="FF000000"/>
            <rFont val="Arial"/>
            <scheme val="minor"/>
          </rPr>
          <t>======
ID#AAAAjaIKCno
Admin Swpoa    (2022-11-07 03:42:37)
reimbursement to Wiebe $225 and Lovette $286.55 for fall festivities</t>
        </r>
      </text>
    </comment>
    <comment ref="N21" authorId="0" shapeId="0" xr:uid="{00000000-0006-0000-0000-000003000000}">
      <text>
        <r>
          <rPr>
            <sz val="10"/>
            <color rgb="FF000000"/>
            <rFont val="Arial"/>
            <scheme val="minor"/>
          </rPr>
          <t>======
ID#AAAAlS6-DZg
Admin Swpoa    (2022-12-11 03:33:41)
pizza at annual meeting Summit Pizza</t>
        </r>
      </text>
    </comment>
    <comment ref="E22" authorId="0" shapeId="0" xr:uid="{00000000-0006-0000-0000-000018000000}">
      <text>
        <r>
          <rPr>
            <sz val="10"/>
            <color rgb="FF000000"/>
            <rFont val="Arial"/>
            <scheme val="minor"/>
          </rPr>
          <t>======
ID#AAAAYpdmooA
Admin Swpoa    (2022-05-01 00:04:42)
overdraft fee</t>
        </r>
      </text>
    </comment>
    <comment ref="J22" authorId="0" shapeId="0" xr:uid="{00000000-0006-0000-0000-00001A000000}">
      <text>
        <r>
          <rPr>
            <sz val="10"/>
            <color rgb="FF000000"/>
            <rFont val="Arial"/>
            <scheme val="minor"/>
          </rPr>
          <t>======
ID#AAAAQL4tpUY
Admin Swpoa    (2021-10-19 20:55:26)
overdraft fees</t>
        </r>
      </text>
    </comment>
    <comment ref="L22" authorId="0" shapeId="0" xr:uid="{00000000-0006-0000-0000-000009000000}">
      <text>
        <r>
          <rPr>
            <sz val="10"/>
            <color rgb="FF000000"/>
            <rFont val="Arial"/>
            <scheme val="minor"/>
          </rPr>
          <t>======
ID#AAAAff3QX1E
Admin Swpoa    (2022-09-05 16:18:45)
Registration with Secretary of State</t>
        </r>
      </text>
    </comment>
    <comment ref="O22" authorId="0" shapeId="0" xr:uid="{00000000-0006-0000-0000-000002000000}">
      <text>
        <r>
          <rPr>
            <sz val="10"/>
            <color rgb="FF000000"/>
            <rFont val="Arial"/>
            <scheme val="minor"/>
          </rPr>
          <t>======
ID#AAAAlXpbfQA
Admin Swpoa    (2022-12-13 23:27:48)
line of credit fees</t>
        </r>
      </text>
    </comment>
    <comment ref="I30" authorId="0" shapeId="0" xr:uid="{00000000-0006-0000-0000-000001000000}">
      <text>
        <r>
          <rPr>
            <sz val="10"/>
            <color rgb="FF000000"/>
            <rFont val="Arial"/>
            <scheme val="minor"/>
          </rPr>
          <t>termite treatment
======
ID#AAAAa0m5JKA
Admin Swpoa    (2022-06-13 23:49:25)
termite treatment</t>
        </r>
      </text>
    </comment>
    <comment ref="K31" authorId="0" shapeId="0" xr:uid="{00000000-0006-0000-0000-00000D000000}">
      <text>
        <r>
          <rPr>
            <sz val="10"/>
            <color rgb="FF000000"/>
            <rFont val="Arial"/>
            <scheme val="minor"/>
          </rPr>
          <t>======
ID#AAAAeIlvW6I
Admin Swpoa    (2022-08-09 22:17:54)
reimbursement to Jessie for pool supplies and Evan's pay for maintenance</t>
        </r>
      </text>
    </comment>
    <comment ref="L31" authorId="0" shapeId="0" xr:uid="{00000000-0006-0000-0000-00000C000000}">
      <text>
        <r>
          <rPr>
            <sz val="10"/>
            <color rgb="FF000000"/>
            <rFont val="Arial"/>
            <scheme val="minor"/>
          </rPr>
          <t>======
ID#AAAAfetWCa8
Admin Swpoa    (2022-09-05 03:25:36)
Lock doctor repairs $130 and Elite July maintenance $1943.84 and Elite pool opening $3398.47 and reimbursement to Jessie Hayles for pool supplies $58.18 and pool maintenance to Evan Hayles $310</t>
        </r>
      </text>
    </comment>
    <comment ref="M31" authorId="0" shapeId="0" xr:uid="{00000000-0006-0000-0000-000006000000}">
      <text>
        <r>
          <rPr>
            <sz val="10"/>
            <color rgb="FF000000"/>
            <rFont val="Arial"/>
            <scheme val="minor"/>
          </rPr>
          <t>======
ID#AAAAhI72xkE
Admin Swpoa    (2022-10-02 02:44:36)
payment to Evan ($260) and payment to Elite for August maintenance ($1056.47)</t>
        </r>
      </text>
    </comment>
    <comment ref="N31" authorId="0" shapeId="0" xr:uid="{00000000-0006-0000-0000-000004000000}">
      <text>
        <r>
          <rPr>
            <sz val="10"/>
            <color rgb="FF000000"/>
            <rFont val="Arial"/>
            <scheme val="minor"/>
          </rPr>
          <t>======
ID#AAAAjaIKCns
Admin Swpoa    (2022-11-07 03:45:07)
Payment to Evan for daily maintenance ($260) and Elite for monthly work ($1151.21)</t>
        </r>
      </text>
    </comment>
    <comment ref="H32" authorId="0" shapeId="0" xr:uid="{00000000-0006-0000-0000-000014000000}">
      <text>
        <r>
          <rPr>
            <sz val="10"/>
            <color rgb="FF000000"/>
            <rFont val="Arial"/>
            <scheme val="minor"/>
          </rPr>
          <t>======
ID#AAAAYpdmooQ
Admin Swpoa    (2022-05-01 00:43:32)
reimbursement to Jessie Haynes for deck chairs</t>
        </r>
      </text>
    </comment>
    <comment ref="M32" authorId="0" shapeId="0" xr:uid="{00000000-0006-0000-0000-000008000000}">
      <text>
        <r>
          <rPr>
            <sz val="10"/>
            <color rgb="FF000000"/>
            <rFont val="Arial"/>
            <scheme val="minor"/>
          </rPr>
          <t>======
ID#AAAAhI72xj8
Admin Swpoa    (2022-10-02 02:37:28)
Reimbursement to Dave for umbrellas</t>
        </r>
      </text>
    </comment>
    <comment ref="G35" authorId="0" shapeId="0" xr:uid="{00000000-0006-0000-0000-00000F000000}">
      <text>
        <r>
          <rPr>
            <sz val="10"/>
            <color rgb="FF000000"/>
            <rFont val="Arial"/>
            <scheme val="minor"/>
          </rPr>
          <t>======
ID#AAAAbt8Gwys
Admin Swpoa    (2022-07-04 17:49:29)
down payment to All Brite</t>
        </r>
      </text>
    </comment>
    <comment ref="J35" authorId="0" shapeId="0" xr:uid="{00000000-0006-0000-0000-000010000000}">
      <text>
        <r>
          <rPr>
            <sz val="10"/>
            <color rgb="FF000000"/>
            <rFont val="Arial"/>
            <scheme val="minor"/>
          </rPr>
          <t>======
ID#AAAAbt8Gwyo
Admin Swpoa    (2022-07-04 17:48:44)
electrical repairs at the Pool paid to Steven Roberts</t>
        </r>
      </text>
    </comment>
    <comment ref="L35" authorId="0" shapeId="0" xr:uid="{00000000-0006-0000-0000-00000A000000}">
      <text>
        <r>
          <rPr>
            <sz val="10"/>
            <color rgb="FF000000"/>
            <rFont val="Arial"/>
            <scheme val="minor"/>
          </rPr>
          <t>======
ID#AAAAfetWCbE
Admin Swpoa    (2022-09-05 03:30:53)
repairs completed by Elite $4751.62 and John Bishsel for pool house repairs $3200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UrZw/4WA5yaSOOT7R3CbvE1+3VQ=="/>
    </ext>
  </extLst>
</comments>
</file>

<file path=xl/sharedStrings.xml><?xml version="1.0" encoding="utf-8"?>
<sst xmlns="http://schemas.openxmlformats.org/spreadsheetml/2006/main" count="52" uniqueCount="51">
  <si>
    <t>217 members @239.00= $51,863.00</t>
  </si>
  <si>
    <t>Summit Wood Property Owners Association</t>
  </si>
  <si>
    <t>2022 Monthly Budget and YTD Expenses</t>
  </si>
  <si>
    <t xml:space="preserve">2022 Budget </t>
  </si>
  <si>
    <t>For the Fiscal Year of 2022</t>
  </si>
  <si>
    <t>2021 Actual</t>
  </si>
  <si>
    <t>2022 YTD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</si>
  <si>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</si>
  <si>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</si>
  <si>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</si>
  <si>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</si>
  <si>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</si>
  <si>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</si>
  <si>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</si>
  <si>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</si>
  <si>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</si>
  <si>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</si>
  <si>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</si>
  <si>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</si>
  <si>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Receipts (Dues):</t>
  </si>
  <si>
    <t xml:space="preserve">Interest </t>
  </si>
  <si>
    <t xml:space="preserve">Total Income </t>
  </si>
  <si>
    <t>Administrative Expenses:</t>
  </si>
  <si>
    <t>Administrator Fees</t>
  </si>
  <si>
    <t xml:space="preserve">Accountant </t>
  </si>
  <si>
    <t>Postage</t>
  </si>
  <si>
    <t>Copies</t>
  </si>
  <si>
    <t>Admin Supplies</t>
  </si>
  <si>
    <t>Webpage</t>
  </si>
  <si>
    <t>Board Liability Insurance - Cinncinati</t>
  </si>
  <si>
    <t>Oliver Insurance - Pool</t>
  </si>
  <si>
    <t>Attorney Fees</t>
  </si>
  <si>
    <t>PO Box</t>
  </si>
  <si>
    <t>Lien Fees</t>
  </si>
  <si>
    <t>Activities/Social/Welcoming Committee</t>
  </si>
  <si>
    <t xml:space="preserve">Misc. - Bank fees </t>
  </si>
  <si>
    <t xml:space="preserve">Total Administrative </t>
  </si>
  <si>
    <t>Property Expenses:</t>
  </si>
  <si>
    <t>Telephone</t>
  </si>
  <si>
    <t>Electricity</t>
  </si>
  <si>
    <t>Water - Pool</t>
  </si>
  <si>
    <t>Water - Monument</t>
  </si>
  <si>
    <t>Pool Permits</t>
  </si>
  <si>
    <t>Pool Opening/Supplies/Maintenance/Closing</t>
  </si>
  <si>
    <t>Pool Furniture</t>
  </si>
  <si>
    <t>Close Pool (Plumbing)</t>
  </si>
  <si>
    <t>Landscape Maintenance/Winterization</t>
  </si>
  <si>
    <t>Capital Improvements</t>
  </si>
  <si>
    <t>Total Property Expenses</t>
  </si>
  <si>
    <t>Total Expenses:</t>
  </si>
  <si>
    <t>Net Receipts over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</si>
</sst>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#,##0.00;\(#,##0.00\)"/>
  </numFmts>
  <fonts count="24" x14ac:knownFonts="1">
    <font>
      <sz val="10"/>
      <color rgb="FF000000"/>
      <name val="Arial"/>
      <scheme val="minor"/>
    </font>
    <font>
      <sz val="11"/>
      <color rgb="FF000000"/>
      <name val="Calibri"/>
    </font>
    <font>
      <b/>
      <sz val="14"/>
      <color rgb="FF000000"/>
      <name val="Calibri"/>
    </font>
    <font>
      <b/>
      <sz val="18"/>
      <color rgb="FF000000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2"/>
      <color rgb="FFFF0000"/>
      <name val="Calibri"/>
    </font>
    <font>
      <sz val="12"/>
      <color rgb="FF6AA84F"/>
      <name val="Calibri"/>
    </font>
    <font>
      <b/>
      <u/>
      <sz val="12"/>
      <color rgb="FF000000"/>
      <name val="Calibri"/>
    </font>
    <font>
      <b/>
      <sz val="11"/>
      <color rgb="FF000000"/>
      <name val="Calibri"/>
    </font>
    <font>
      <b/>
      <u/>
      <sz val="12"/>
      <color rgb="FF000000"/>
      <name val="Calibri"/>
    </font>
    <font>
      <sz val="11"/>
      <color rgb="FFFF0000"/>
      <name val="Calibri"/>
    </font>
    <font>
      <sz val="11"/>
      <color rgb="FF980000"/>
      <name val="Calibri"/>
    </font>
    <font>
      <sz val="11"/>
      <color theme="7"/>
      <name val="Calibri"/>
    </font>
    <font>
      <b/>
      <i/>
      <sz val="11"/>
      <color rgb="FF000000"/>
      <name val="Calibri"/>
    </font>
    <font>
      <b/>
      <i/>
      <sz val="10"/>
      <color theme="1"/>
      <name val="Arial"/>
    </font>
    <font>
      <sz val="9"/>
      <color rgb="FF000000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b/>
      <u/>
      <sz val="12"/>
      <color rgb="FF000000"/>
      <name val="Calibri"/>
    </font>
    <font>
      <b/>
      <u/>
      <sz val="12"/>
      <color rgb="FF000000"/>
      <name val="Calibri"/>
    </font>
    <font>
      <b/>
      <u/>
      <sz val="12"/>
      <color rgb="FFFF0000"/>
      <name val="Calibri"/>
    </font>
    <font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1" fillId="0" borderId="0" xfId="0" applyFont="1"/>
    <xf numFmtId="164" fontId="1" fillId="0" borderId="4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1" fillId="0" borderId="1" xfId="0" applyNumberFormat="1" applyFont="1" applyBorder="1"/>
    <xf numFmtId="164" fontId="4" fillId="0" borderId="2" xfId="0" applyNumberFormat="1" applyFont="1" applyBorder="1" applyAlignment="1">
      <alignment horizontal="center" wrapText="1"/>
    </xf>
    <xf numFmtId="164" fontId="4" fillId="3" borderId="9" xfId="0" applyNumberFormat="1" applyFont="1" applyFill="1" applyBorder="1" applyAlignment="1">
      <alignment horizontal="center"/>
    </xf>
    <xf numFmtId="164" fontId="4" fillId="3" borderId="10" xfId="0" applyNumberFormat="1" applyFont="1" applyFill="1" applyBorder="1" applyAlignment="1">
      <alignment horizontal="center"/>
    </xf>
    <xf numFmtId="164" fontId="4" fillId="0" borderId="4" xfId="0" applyNumberFormat="1" applyFont="1" applyBorder="1"/>
    <xf numFmtId="164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164" fontId="1" fillId="3" borderId="11" xfId="0" applyNumberFormat="1" applyFont="1" applyFill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left"/>
    </xf>
    <xf numFmtId="164" fontId="8" fillId="0" borderId="4" xfId="0" applyNumberFormat="1" applyFont="1" applyBorder="1"/>
    <xf numFmtId="164" fontId="1" fillId="3" borderId="13" xfId="0" applyNumberFormat="1" applyFont="1" applyFill="1" applyBorder="1" applyAlignment="1">
      <alignment horizontal="center"/>
    </xf>
    <xf numFmtId="164" fontId="9" fillId="0" borderId="4" xfId="0" applyNumberFormat="1" applyFont="1" applyBorder="1"/>
    <xf numFmtId="164" fontId="9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164" fontId="1" fillId="0" borderId="4" xfId="0" applyNumberFormat="1" applyFont="1" applyBorder="1"/>
    <xf numFmtId="164" fontId="1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164" fontId="13" fillId="0" borderId="0" xfId="0" applyNumberFormat="1" applyFont="1" applyAlignment="1">
      <alignment horizontal="left"/>
    </xf>
    <xf numFmtId="164" fontId="1" fillId="0" borderId="14" xfId="0" applyNumberFormat="1" applyFont="1" applyBorder="1" applyAlignment="1">
      <alignment horizontal="left"/>
    </xf>
    <xf numFmtId="164" fontId="12" fillId="0" borderId="14" xfId="0" applyNumberFormat="1" applyFont="1" applyBorder="1" applyAlignment="1">
      <alignment horizontal="left"/>
    </xf>
    <xf numFmtId="164" fontId="14" fillId="0" borderId="4" xfId="0" applyNumberFormat="1" applyFont="1" applyBorder="1"/>
    <xf numFmtId="164" fontId="14" fillId="0" borderId="0" xfId="0" applyNumberFormat="1" applyFont="1" applyAlignment="1">
      <alignment horizontal="left"/>
    </xf>
    <xf numFmtId="164" fontId="14" fillId="3" borderId="11" xfId="0" applyNumberFormat="1" applyFont="1" applyFill="1" applyBorder="1" applyAlignment="1">
      <alignment horizontal="center"/>
    </xf>
    <xf numFmtId="164" fontId="14" fillId="3" borderId="12" xfId="0" applyNumberFormat="1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164" fontId="16" fillId="0" borderId="4" xfId="0" applyNumberFormat="1" applyFont="1" applyBorder="1"/>
    <xf numFmtId="164" fontId="13" fillId="0" borderId="14" xfId="0" applyNumberFormat="1" applyFont="1" applyBorder="1" applyAlignment="1">
      <alignment horizontal="left"/>
    </xf>
    <xf numFmtId="164" fontId="1" fillId="3" borderId="15" xfId="0" applyNumberFormat="1" applyFont="1" applyFill="1" applyBorder="1" applyAlignment="1">
      <alignment horizontal="center"/>
    </xf>
    <xf numFmtId="164" fontId="1" fillId="3" borderId="16" xfId="0" applyNumberFormat="1" applyFont="1" applyFill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164" fontId="14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18" fillId="0" borderId="5" xfId="0" applyNumberFormat="1" applyFont="1" applyBorder="1" applyAlignment="1">
      <alignment horizontal="center"/>
    </xf>
    <xf numFmtId="164" fontId="19" fillId="0" borderId="6" xfId="0" applyNumberFormat="1" applyFont="1" applyBorder="1"/>
    <xf numFmtId="164" fontId="20" fillId="0" borderId="7" xfId="0" applyNumberFormat="1" applyFont="1" applyBorder="1" applyAlignment="1">
      <alignment horizontal="left"/>
    </xf>
    <xf numFmtId="165" fontId="21" fillId="0" borderId="7" xfId="0" applyNumberFormat="1" applyFont="1" applyBorder="1" applyAlignment="1">
      <alignment horizontal="left"/>
    </xf>
    <xf numFmtId="165" fontId="9" fillId="0" borderId="7" xfId="0" applyNumberFormat="1" applyFont="1" applyBorder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164" fontId="1" fillId="0" borderId="0" xfId="0" applyNumberFormat="1" applyFont="1"/>
    <xf numFmtId="164" fontId="22" fillId="0" borderId="0" xfId="0" applyNumberFormat="1" applyFont="1"/>
    <xf numFmtId="44" fontId="23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/>
    <xf numFmtId="164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sqref="A1:D1"/>
    </sheetView>
  </sheetViews>
  <sheetFormatPr defaultColWidth="12.5703125" defaultRowHeight="15" customHeight="1" x14ac:dyDescent="0.2"/>
  <cols>
    <col min="1" max="1" width="36" customWidth="1"/>
    <col min="2" max="2" width="17.28515625" customWidth="1"/>
    <col min="3" max="4" width="17.5703125" customWidth="1"/>
    <col min="5" max="5" width="14.42578125" customWidth="1"/>
    <col min="6" max="7" width="13.7109375" customWidth="1"/>
    <col min="8" max="8" width="12.42578125" customWidth="1"/>
    <col min="9" max="10" width="13.7109375" customWidth="1"/>
    <col min="11" max="11" width="11.140625" customWidth="1"/>
    <col min="12" max="12" width="10.5703125" customWidth="1"/>
    <col min="13" max="13" width="11.85546875" customWidth="1"/>
    <col min="14" max="14" width="10.5703125" customWidth="1"/>
    <col min="15" max="15" width="11.42578125" customWidth="1"/>
    <col min="16" max="16" width="10.7109375" customWidth="1"/>
    <col min="17" max="26" width="8.7109375" customWidth="1"/>
  </cols>
  <sheetData>
    <row r="1" spans="1:26" ht="15.75" customHeight="1" x14ac:dyDescent="0.3">
      <c r="A1" s="57" t="s">
        <v>0</v>
      </c>
      <c r="B1" s="58"/>
      <c r="C1" s="58"/>
      <c r="D1" s="58"/>
      <c r="E1" s="2"/>
      <c r="F1" s="3"/>
      <c r="G1" s="3"/>
      <c r="H1" s="3" t="s">
        <v>1</v>
      </c>
      <c r="I1" s="3"/>
      <c r="J1" s="3"/>
      <c r="K1" s="4"/>
      <c r="L1" s="1"/>
      <c r="M1" s="1"/>
      <c r="N1" s="1"/>
      <c r="O1" s="1"/>
      <c r="P1" s="1"/>
      <c r="Q1" s="5"/>
    </row>
    <row r="2" spans="1:26" ht="15.75" customHeight="1" x14ac:dyDescent="0.3">
      <c r="A2" s="57">
        <v>51863</v>
      </c>
      <c r="B2" s="58"/>
      <c r="C2" s="58"/>
      <c r="D2" s="58"/>
      <c r="E2" s="6"/>
      <c r="F2" s="7"/>
      <c r="G2" s="7"/>
      <c r="H2" s="7" t="s">
        <v>2</v>
      </c>
      <c r="I2" s="7"/>
      <c r="J2" s="7"/>
      <c r="K2" s="8"/>
      <c r="L2" s="1"/>
      <c r="M2" s="1"/>
      <c r="N2" s="1"/>
      <c r="O2" s="1"/>
      <c r="P2" s="1"/>
      <c r="Q2" s="5"/>
    </row>
    <row r="3" spans="1:26" ht="23.25" x14ac:dyDescent="0.35">
      <c r="A3" s="59" t="s">
        <v>3</v>
      </c>
      <c r="B3" s="58"/>
      <c r="C3" s="58"/>
      <c r="D3" s="58"/>
      <c r="E3" s="9"/>
      <c r="F3" s="10"/>
      <c r="G3" s="10"/>
      <c r="H3" s="10" t="s">
        <v>4</v>
      </c>
      <c r="I3" s="10"/>
      <c r="J3" s="10"/>
      <c r="K3" s="11"/>
      <c r="L3" s="1"/>
      <c r="M3" s="1"/>
      <c r="N3" s="1"/>
      <c r="O3" s="1"/>
      <c r="P3" s="1"/>
      <c r="Q3" s="5"/>
    </row>
    <row r="4" spans="1:26" ht="15.75" customHeight="1" x14ac:dyDescent="0.25">
      <c r="A4" s="12"/>
      <c r="B4" s="13" t="s">
        <v>5</v>
      </c>
      <c r="C4" s="13" t="s">
        <v>3</v>
      </c>
      <c r="D4" s="13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5" t="s">
        <v>18</v>
      </c>
      <c r="Q4" s="5"/>
    </row>
    <row r="5" spans="1:26" ht="15.75" customHeight="1" x14ac:dyDescent="0.25">
      <c r="A5" s="16" t="s">
        <v>19</v>
      </c>
      <c r="B5" s="17">
        <v>43498.41</v>
      </c>
      <c r="C5" s="17">
        <v>51863</v>
      </c>
      <c r="D5" s="18">
        <f t="shared" ref="D5:D6" si="0">SUM(E5:P5)</f>
        <v>23173.49</v>
      </c>
      <c r="E5" s="19">
        <f>SUM(2616.79+2141.01+3824+239+2141.01+1673+475.78)</f>
        <v>13110.59</v>
      </c>
      <c r="F5" s="19">
        <f>SUM(1465.94+1195+478)</f>
        <v>3138.94</v>
      </c>
      <c r="G5" s="19">
        <f>SUM(1189.45+237.89+239)</f>
        <v>1666.3400000000001</v>
      </c>
      <c r="H5" s="19">
        <v>475.78</v>
      </c>
      <c r="I5" s="19">
        <f>SUM(9.16+247.54+247)</f>
        <v>503.7</v>
      </c>
      <c r="J5" s="19">
        <f>(24.6+32+1281.2)</f>
        <v>1337.8</v>
      </c>
      <c r="K5" s="19">
        <v>1451.63</v>
      </c>
      <c r="L5" s="19">
        <f>SUM(600+76.74+25)</f>
        <v>701.74</v>
      </c>
      <c r="M5" s="19">
        <v>473.37</v>
      </c>
      <c r="N5" s="19"/>
      <c r="O5" s="19">
        <v>24.6</v>
      </c>
      <c r="P5" s="20">
        <v>289</v>
      </c>
      <c r="Q5" s="5"/>
    </row>
    <row r="6" spans="1:26" ht="15.75" customHeight="1" x14ac:dyDescent="0.25">
      <c r="A6" s="16" t="s">
        <v>20</v>
      </c>
      <c r="B6" s="17">
        <v>74.39</v>
      </c>
      <c r="C6" s="17">
        <v>30</v>
      </c>
      <c r="D6" s="21">
        <f t="shared" si="0"/>
        <v>32.39</v>
      </c>
      <c r="E6" s="19">
        <v>8.33</v>
      </c>
      <c r="F6" s="19">
        <v>8.31</v>
      </c>
      <c r="G6" s="19">
        <v>8.5500000000000007</v>
      </c>
      <c r="H6" s="19">
        <v>7.2</v>
      </c>
      <c r="I6" s="19"/>
      <c r="J6" s="19"/>
      <c r="K6" s="19"/>
      <c r="L6" s="19"/>
      <c r="M6" s="19"/>
      <c r="N6" s="19"/>
      <c r="O6" s="19"/>
      <c r="P6" s="20">
        <v>0</v>
      </c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5">
      <c r="A7" s="22" t="s">
        <v>21</v>
      </c>
      <c r="B7" s="17">
        <v>43572.800000000003</v>
      </c>
      <c r="C7" s="17">
        <f t="shared" ref="C7:J7" si="1">SUM(C5:C6)</f>
        <v>51893</v>
      </c>
      <c r="D7" s="18">
        <f t="shared" si="1"/>
        <v>23205.88</v>
      </c>
      <c r="E7" s="23">
        <f t="shared" si="1"/>
        <v>13118.92</v>
      </c>
      <c r="F7" s="23">
        <f t="shared" si="1"/>
        <v>3147.25</v>
      </c>
      <c r="G7" s="23">
        <f t="shared" si="1"/>
        <v>1674.89</v>
      </c>
      <c r="H7" s="23">
        <f t="shared" si="1"/>
        <v>482.97999999999996</v>
      </c>
      <c r="I7" s="23">
        <f t="shared" si="1"/>
        <v>503.7</v>
      </c>
      <c r="J7" s="23">
        <f t="shared" si="1"/>
        <v>1337.8</v>
      </c>
      <c r="K7" s="23"/>
      <c r="L7" s="23">
        <f t="shared" ref="L7:P7" si="2">SUM(L5:L6)</f>
        <v>701.74</v>
      </c>
      <c r="M7" s="23">
        <f t="shared" si="2"/>
        <v>473.37</v>
      </c>
      <c r="N7" s="23">
        <f t="shared" si="2"/>
        <v>0</v>
      </c>
      <c r="O7" s="23">
        <f t="shared" si="2"/>
        <v>24.6</v>
      </c>
      <c r="P7" s="23">
        <f t="shared" si="2"/>
        <v>289</v>
      </c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25">
      <c r="A8" s="24"/>
      <c r="B8" s="25"/>
      <c r="C8" s="25"/>
      <c r="D8" s="25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20"/>
      <c r="Q8" s="5"/>
    </row>
    <row r="9" spans="1:26" ht="15.75" customHeight="1" x14ac:dyDescent="0.25">
      <c r="A9" s="22" t="s">
        <v>22</v>
      </c>
      <c r="B9" s="26"/>
      <c r="C9" s="26"/>
      <c r="D9" s="26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20"/>
      <c r="Q9" s="5"/>
    </row>
    <row r="10" spans="1:26" ht="15.75" customHeight="1" x14ac:dyDescent="0.25">
      <c r="A10" s="27" t="s">
        <v>23</v>
      </c>
      <c r="B10" s="28">
        <v>3525</v>
      </c>
      <c r="C10" s="28">
        <v>3525</v>
      </c>
      <c r="D10" s="29">
        <f t="shared" ref="D10:D22" si="3">SUM(E10:P10)</f>
        <v>3755.62</v>
      </c>
      <c r="E10" s="19">
        <v>293.75</v>
      </c>
      <c r="F10" s="19">
        <f>SUM(192.22+293.75)</f>
        <v>485.97</v>
      </c>
      <c r="G10" s="19">
        <v>293.75</v>
      </c>
      <c r="H10" s="19">
        <v>332.15</v>
      </c>
      <c r="I10" s="19">
        <v>293.75</v>
      </c>
      <c r="J10" s="19">
        <v>293.75</v>
      </c>
      <c r="K10" s="19">
        <v>293.75</v>
      </c>
      <c r="L10" s="19">
        <v>293.75</v>
      </c>
      <c r="M10" s="19">
        <v>293.75</v>
      </c>
      <c r="N10" s="19">
        <v>293.75</v>
      </c>
      <c r="O10" s="19">
        <v>293.75</v>
      </c>
      <c r="P10" s="20">
        <v>293.75</v>
      </c>
      <c r="Q10" s="5"/>
    </row>
    <row r="11" spans="1:26" ht="15.75" customHeight="1" x14ac:dyDescent="0.25">
      <c r="A11" s="27" t="s">
        <v>24</v>
      </c>
      <c r="B11" s="28">
        <v>200</v>
      </c>
      <c r="C11" s="28">
        <v>200</v>
      </c>
      <c r="D11" s="30">
        <f t="shared" si="3"/>
        <v>250</v>
      </c>
      <c r="E11" s="19"/>
      <c r="F11" s="19">
        <v>250</v>
      </c>
      <c r="G11" s="19"/>
      <c r="H11" s="19"/>
      <c r="I11" s="19"/>
      <c r="J11" s="19"/>
      <c r="K11" s="19"/>
      <c r="L11" s="19"/>
      <c r="M11" s="19"/>
      <c r="N11" s="19"/>
      <c r="O11" s="19"/>
      <c r="P11" s="20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5">
      <c r="A12" s="27" t="s">
        <v>25</v>
      </c>
      <c r="B12" s="28">
        <v>259.64999999999998</v>
      </c>
      <c r="C12" s="28">
        <v>375</v>
      </c>
      <c r="D12" s="31">
        <f t="shared" si="3"/>
        <v>209.48</v>
      </c>
      <c r="E12" s="19"/>
      <c r="F12" s="19"/>
      <c r="G12" s="19">
        <v>11.6</v>
      </c>
      <c r="H12" s="19"/>
      <c r="I12" s="19"/>
      <c r="J12" s="19"/>
      <c r="K12" s="19"/>
      <c r="L12" s="19">
        <v>64.38</v>
      </c>
      <c r="M12" s="19"/>
      <c r="N12" s="19"/>
      <c r="O12" s="19"/>
      <c r="P12" s="20">
        <f>SUM(119.5+14)</f>
        <v>133.5</v>
      </c>
      <c r="Q12" s="5"/>
    </row>
    <row r="13" spans="1:26" ht="15.75" customHeight="1" x14ac:dyDescent="0.25">
      <c r="A13" s="27" t="s">
        <v>26</v>
      </c>
      <c r="B13" s="28">
        <v>107.52</v>
      </c>
      <c r="C13" s="28">
        <v>100</v>
      </c>
      <c r="D13" s="30">
        <f t="shared" si="3"/>
        <v>203.11</v>
      </c>
      <c r="E13" s="19"/>
      <c r="F13" s="19"/>
      <c r="G13" s="19"/>
      <c r="H13" s="19"/>
      <c r="I13" s="19"/>
      <c r="J13" s="19"/>
      <c r="K13" s="19"/>
      <c r="L13" s="19"/>
      <c r="M13" s="19"/>
      <c r="N13" s="19">
        <v>203.11</v>
      </c>
      <c r="O13" s="19"/>
      <c r="P13" s="20"/>
      <c r="Q13" s="5"/>
    </row>
    <row r="14" spans="1:26" ht="15.75" customHeight="1" x14ac:dyDescent="0.25">
      <c r="A14" s="27" t="s">
        <v>27</v>
      </c>
      <c r="B14" s="28">
        <v>30.29</v>
      </c>
      <c r="C14" s="28">
        <v>200</v>
      </c>
      <c r="D14" s="31">
        <f t="shared" si="3"/>
        <v>129.80000000000001</v>
      </c>
      <c r="E14" s="19"/>
      <c r="F14" s="19"/>
      <c r="G14" s="19"/>
      <c r="H14" s="19"/>
      <c r="I14" s="19">
        <v>64.900000000000006</v>
      </c>
      <c r="J14" s="19"/>
      <c r="K14" s="19"/>
      <c r="L14" s="19"/>
      <c r="M14" s="19">
        <v>64.900000000000006</v>
      </c>
      <c r="N14" s="19"/>
      <c r="O14" s="19"/>
      <c r="P14" s="20"/>
      <c r="Q14" s="5"/>
    </row>
    <row r="15" spans="1:26" ht="15.75" customHeight="1" x14ac:dyDescent="0.25">
      <c r="A15" s="27" t="s">
        <v>28</v>
      </c>
      <c r="B15" s="28">
        <v>0</v>
      </c>
      <c r="C15" s="28">
        <v>120</v>
      </c>
      <c r="D15" s="31">
        <f t="shared" si="3"/>
        <v>100.85</v>
      </c>
      <c r="E15" s="19"/>
      <c r="F15" s="19"/>
      <c r="G15" s="19"/>
      <c r="H15" s="19"/>
      <c r="I15" s="19"/>
      <c r="J15" s="19"/>
      <c r="K15" s="19"/>
      <c r="L15" s="19">
        <v>100.85</v>
      </c>
      <c r="M15" s="19"/>
      <c r="N15" s="19"/>
      <c r="O15" s="19"/>
      <c r="P15" s="20"/>
      <c r="Q15" s="5"/>
    </row>
    <row r="16" spans="1:26" ht="15.75" customHeight="1" x14ac:dyDescent="0.25">
      <c r="A16" s="27" t="s">
        <v>29</v>
      </c>
      <c r="B16" s="28">
        <v>2436</v>
      </c>
      <c r="C16" s="28">
        <v>1433</v>
      </c>
      <c r="D16" s="30">
        <f t="shared" si="3"/>
        <v>3886</v>
      </c>
      <c r="E16" s="19"/>
      <c r="F16" s="19"/>
      <c r="G16" s="19">
        <v>1213</v>
      </c>
      <c r="H16" s="19"/>
      <c r="I16" s="19"/>
      <c r="J16" s="19"/>
      <c r="K16" s="19"/>
      <c r="L16" s="19"/>
      <c r="M16" s="19">
        <v>2673</v>
      </c>
      <c r="N16" s="19"/>
      <c r="O16" s="19"/>
      <c r="P16" s="20"/>
      <c r="Q16" s="5"/>
    </row>
    <row r="17" spans="1:26" ht="15.75" customHeight="1" x14ac:dyDescent="0.25">
      <c r="A17" s="27" t="s">
        <v>30</v>
      </c>
      <c r="B17" s="28">
        <v>1433</v>
      </c>
      <c r="C17" s="28">
        <v>2436</v>
      </c>
      <c r="D17" s="31">
        <f t="shared" si="3"/>
        <v>1433</v>
      </c>
      <c r="E17" s="19"/>
      <c r="F17" s="19"/>
      <c r="G17" s="19">
        <v>1433</v>
      </c>
      <c r="H17" s="19"/>
      <c r="I17" s="19"/>
      <c r="J17" s="19"/>
      <c r="K17" s="19"/>
      <c r="L17" s="19"/>
      <c r="M17" s="19"/>
      <c r="N17" s="19"/>
      <c r="O17" s="19"/>
      <c r="P17" s="20"/>
      <c r="Q17" s="5"/>
    </row>
    <row r="18" spans="1:26" ht="15.75" customHeight="1" x14ac:dyDescent="0.25">
      <c r="A18" s="27" t="s">
        <v>31</v>
      </c>
      <c r="B18" s="28">
        <v>0</v>
      </c>
      <c r="C18" s="28">
        <v>500</v>
      </c>
      <c r="D18" s="31">
        <f t="shared" si="3"/>
        <v>250</v>
      </c>
      <c r="E18" s="19"/>
      <c r="F18" s="19"/>
      <c r="G18" s="19"/>
      <c r="H18" s="19"/>
      <c r="I18" s="19"/>
      <c r="J18" s="19"/>
      <c r="K18" s="19"/>
      <c r="L18" s="19"/>
      <c r="M18" s="19">
        <v>250</v>
      </c>
      <c r="N18" s="19"/>
      <c r="O18" s="19"/>
      <c r="P18" s="20"/>
      <c r="Q18" s="5"/>
    </row>
    <row r="19" spans="1:26" ht="15.75" customHeight="1" x14ac:dyDescent="0.25">
      <c r="A19" s="27" t="s">
        <v>32</v>
      </c>
      <c r="B19" s="28">
        <v>146</v>
      </c>
      <c r="C19" s="28">
        <v>150</v>
      </c>
      <c r="D19" s="30">
        <f t="shared" si="3"/>
        <v>182</v>
      </c>
      <c r="E19" s="19"/>
      <c r="F19" s="19"/>
      <c r="G19" s="19"/>
      <c r="H19" s="19"/>
      <c r="I19" s="19"/>
      <c r="J19" s="19">
        <v>182</v>
      </c>
      <c r="K19" s="19"/>
      <c r="L19" s="19"/>
      <c r="M19" s="19"/>
      <c r="N19" s="19"/>
      <c r="O19" s="19"/>
      <c r="P19" s="20"/>
      <c r="Q19" s="5"/>
    </row>
    <row r="20" spans="1:26" ht="15.75" customHeight="1" x14ac:dyDescent="0.25">
      <c r="A20" s="27" t="s">
        <v>33</v>
      </c>
      <c r="B20" s="28">
        <v>172.62</v>
      </c>
      <c r="C20" s="28">
        <v>175</v>
      </c>
      <c r="D20" s="31">
        <f t="shared" si="3"/>
        <v>46.24</v>
      </c>
      <c r="E20" s="19"/>
      <c r="F20" s="19"/>
      <c r="G20" s="19">
        <v>46.24</v>
      </c>
      <c r="H20" s="19"/>
      <c r="I20" s="19"/>
      <c r="J20" s="19"/>
      <c r="K20" s="19"/>
      <c r="L20" s="19"/>
      <c r="M20" s="19"/>
      <c r="N20" s="19"/>
      <c r="O20" s="19"/>
      <c r="P20" s="20"/>
      <c r="Q20" s="5"/>
    </row>
    <row r="21" spans="1:26" ht="15.75" customHeight="1" x14ac:dyDescent="0.25">
      <c r="A21" s="27" t="s">
        <v>34</v>
      </c>
      <c r="B21" s="28">
        <v>704.41</v>
      </c>
      <c r="C21" s="28">
        <v>1000</v>
      </c>
      <c r="D21" s="30">
        <f t="shared" si="3"/>
        <v>1297.8800000000001</v>
      </c>
      <c r="E21" s="19">
        <v>40</v>
      </c>
      <c r="F21" s="19"/>
      <c r="G21" s="19">
        <f>SUM(47.46+74.33)</f>
        <v>121.78999999999999</v>
      </c>
      <c r="H21" s="19"/>
      <c r="I21" s="19">
        <v>193.18</v>
      </c>
      <c r="J21" s="19"/>
      <c r="K21" s="19">
        <v>261</v>
      </c>
      <c r="L21" s="19"/>
      <c r="M21" s="19">
        <v>511.55</v>
      </c>
      <c r="N21" s="19">
        <v>170.36</v>
      </c>
      <c r="O21" s="19"/>
      <c r="P21" s="20"/>
      <c r="Q21" s="5"/>
    </row>
    <row r="22" spans="1:26" ht="15.75" customHeight="1" x14ac:dyDescent="0.25">
      <c r="A22" s="27" t="s">
        <v>35</v>
      </c>
      <c r="B22" s="32">
        <v>60</v>
      </c>
      <c r="C22" s="32">
        <v>100</v>
      </c>
      <c r="D22" s="33">
        <f t="shared" si="3"/>
        <v>857.5</v>
      </c>
      <c r="E22" s="19">
        <v>30</v>
      </c>
      <c r="F22" s="19"/>
      <c r="G22" s="19"/>
      <c r="H22" s="19"/>
      <c r="I22" s="19"/>
      <c r="J22" s="19"/>
      <c r="K22" s="19"/>
      <c r="L22" s="19">
        <v>20.5</v>
      </c>
      <c r="M22" s="19"/>
      <c r="N22" s="19"/>
      <c r="O22" s="19">
        <v>807</v>
      </c>
      <c r="P22" s="20"/>
      <c r="Q22" s="5"/>
    </row>
    <row r="23" spans="1:26" ht="15.75" customHeight="1" x14ac:dyDescent="0.25">
      <c r="A23" s="34" t="s">
        <v>36</v>
      </c>
      <c r="B23" s="35">
        <v>9074.49</v>
      </c>
      <c r="C23" s="35">
        <f t="shared" ref="C23:P23" si="4">SUM(C10:C22)</f>
        <v>10314</v>
      </c>
      <c r="D23" s="35">
        <f t="shared" si="4"/>
        <v>12601.48</v>
      </c>
      <c r="E23" s="36">
        <f t="shared" si="4"/>
        <v>363.75</v>
      </c>
      <c r="F23" s="36">
        <f t="shared" si="4"/>
        <v>735.97</v>
      </c>
      <c r="G23" s="36">
        <f t="shared" si="4"/>
        <v>3119.3799999999997</v>
      </c>
      <c r="H23" s="36">
        <f t="shared" si="4"/>
        <v>332.15</v>
      </c>
      <c r="I23" s="36">
        <f t="shared" si="4"/>
        <v>551.82999999999993</v>
      </c>
      <c r="J23" s="36">
        <f t="shared" si="4"/>
        <v>475.75</v>
      </c>
      <c r="K23" s="36">
        <f t="shared" si="4"/>
        <v>554.75</v>
      </c>
      <c r="L23" s="36">
        <f t="shared" si="4"/>
        <v>479.48</v>
      </c>
      <c r="M23" s="36">
        <f t="shared" si="4"/>
        <v>3793.2000000000003</v>
      </c>
      <c r="N23" s="36">
        <f t="shared" si="4"/>
        <v>667.22</v>
      </c>
      <c r="O23" s="36">
        <f t="shared" si="4"/>
        <v>1100.75</v>
      </c>
      <c r="P23" s="37">
        <f t="shared" si="4"/>
        <v>427.25</v>
      </c>
      <c r="Q23" s="38"/>
      <c r="R23" s="39"/>
      <c r="S23" s="39"/>
      <c r="T23" s="39"/>
      <c r="U23" s="39"/>
      <c r="V23" s="39"/>
      <c r="W23" s="39"/>
      <c r="X23" s="39"/>
      <c r="Y23" s="39"/>
      <c r="Z23" s="39"/>
    </row>
    <row r="24" spans="1:26" ht="15.75" customHeight="1" x14ac:dyDescent="0.25">
      <c r="B24" s="25"/>
      <c r="C24" s="25"/>
      <c r="D24" s="25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20"/>
      <c r="Q24" s="5"/>
    </row>
    <row r="25" spans="1:26" ht="15.75" customHeight="1" x14ac:dyDescent="0.25">
      <c r="A25" s="22" t="s">
        <v>37</v>
      </c>
      <c r="B25" s="26"/>
      <c r="C25" s="26"/>
      <c r="D25" s="26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20"/>
      <c r="Q25" s="5"/>
    </row>
    <row r="26" spans="1:26" ht="15.75" customHeight="1" x14ac:dyDescent="0.25">
      <c r="A26" s="27" t="s">
        <v>38</v>
      </c>
      <c r="B26" s="28">
        <v>1600.64</v>
      </c>
      <c r="C26" s="28">
        <v>1700</v>
      </c>
      <c r="D26" s="31">
        <f t="shared" ref="D26:D35" si="5">SUM(E26:P26)</f>
        <v>1655.64</v>
      </c>
      <c r="E26" s="19">
        <v>137.97</v>
      </c>
      <c r="F26" s="19">
        <v>137.97</v>
      </c>
      <c r="G26" s="19">
        <v>137.97</v>
      </c>
      <c r="H26" s="19">
        <v>137.97</v>
      </c>
      <c r="I26" s="19">
        <v>137.97</v>
      </c>
      <c r="J26" s="19">
        <v>137.97</v>
      </c>
      <c r="K26" s="19">
        <v>137.97</v>
      </c>
      <c r="L26" s="19">
        <v>137.97</v>
      </c>
      <c r="M26" s="19">
        <v>137.97</v>
      </c>
      <c r="N26" s="19">
        <v>137.97</v>
      </c>
      <c r="O26" s="19">
        <v>137.97</v>
      </c>
      <c r="P26" s="20">
        <v>137.97</v>
      </c>
      <c r="Q26" s="5"/>
    </row>
    <row r="27" spans="1:26" ht="15.75" customHeight="1" x14ac:dyDescent="0.25">
      <c r="A27" s="27" t="s">
        <v>39</v>
      </c>
      <c r="B27" s="28">
        <v>4165.4400000000005</v>
      </c>
      <c r="C27" s="28">
        <v>4200</v>
      </c>
      <c r="D27" s="31">
        <f t="shared" si="5"/>
        <v>3649.83</v>
      </c>
      <c r="E27" s="19">
        <v>68.42</v>
      </c>
      <c r="F27" s="19">
        <v>65.63</v>
      </c>
      <c r="G27" s="19">
        <v>66.08</v>
      </c>
      <c r="H27" s="19">
        <v>66.23</v>
      </c>
      <c r="I27" s="19">
        <v>70.84</v>
      </c>
      <c r="J27" s="19">
        <v>72.61</v>
      </c>
      <c r="K27" s="19">
        <v>395.01</v>
      </c>
      <c r="L27" s="19">
        <v>849.34</v>
      </c>
      <c r="M27" s="19">
        <v>867.65</v>
      </c>
      <c r="N27" s="19">
        <v>954</v>
      </c>
      <c r="O27" s="19">
        <v>89.49</v>
      </c>
      <c r="P27" s="20">
        <v>84.53</v>
      </c>
      <c r="Q27" s="5"/>
    </row>
    <row r="28" spans="1:26" ht="15.75" customHeight="1" x14ac:dyDescent="0.25">
      <c r="A28" s="27" t="s">
        <v>40</v>
      </c>
      <c r="B28" s="28">
        <v>4743.9000000000005</v>
      </c>
      <c r="C28" s="28">
        <v>5500</v>
      </c>
      <c r="D28" s="31">
        <f t="shared" si="5"/>
        <v>3657.42</v>
      </c>
      <c r="E28" s="19">
        <v>80.33</v>
      </c>
      <c r="F28" s="19">
        <v>56.52</v>
      </c>
      <c r="G28" s="19">
        <v>53.96</v>
      </c>
      <c r="H28" s="19">
        <v>53.32</v>
      </c>
      <c r="I28" s="19">
        <v>55.24</v>
      </c>
      <c r="J28" s="19">
        <v>67.400000000000006</v>
      </c>
      <c r="K28" s="19">
        <v>764.19</v>
      </c>
      <c r="L28" s="19">
        <v>1627.33</v>
      </c>
      <c r="M28" s="19">
        <v>492.01</v>
      </c>
      <c r="N28" s="19">
        <v>289.02</v>
      </c>
      <c r="O28" s="19">
        <v>60.69</v>
      </c>
      <c r="P28" s="20">
        <v>57.41</v>
      </c>
      <c r="Q28" s="5"/>
    </row>
    <row r="29" spans="1:26" ht="15.75" customHeight="1" x14ac:dyDescent="0.25">
      <c r="A29" s="27" t="s">
        <v>41</v>
      </c>
      <c r="B29" s="28">
        <v>326.17</v>
      </c>
      <c r="C29" s="28">
        <v>500</v>
      </c>
      <c r="D29" s="31">
        <f t="shared" si="5"/>
        <v>270.48</v>
      </c>
      <c r="E29" s="19">
        <v>24.91</v>
      </c>
      <c r="F29" s="19">
        <v>23.09</v>
      </c>
      <c r="G29" s="19">
        <v>22.14</v>
      </c>
      <c r="H29" s="19">
        <v>21.06</v>
      </c>
      <c r="I29" s="19">
        <v>22.22</v>
      </c>
      <c r="J29" s="19">
        <v>21.69</v>
      </c>
      <c r="K29" s="19">
        <v>22.12</v>
      </c>
      <c r="L29" s="19">
        <v>22.86</v>
      </c>
      <c r="M29" s="19">
        <v>22.12</v>
      </c>
      <c r="N29" s="19">
        <v>23.59</v>
      </c>
      <c r="O29" s="19">
        <v>21.38</v>
      </c>
      <c r="P29" s="20">
        <v>23.3</v>
      </c>
      <c r="Q29" s="5"/>
    </row>
    <row r="30" spans="1:26" ht="15.75" customHeight="1" x14ac:dyDescent="0.25">
      <c r="A30" s="27" t="s">
        <v>42</v>
      </c>
      <c r="B30" s="28">
        <v>1310</v>
      </c>
      <c r="C30" s="28">
        <v>700</v>
      </c>
      <c r="D30" s="29">
        <f t="shared" si="5"/>
        <v>805</v>
      </c>
      <c r="E30" s="19"/>
      <c r="F30" s="19"/>
      <c r="G30" s="19"/>
      <c r="H30" s="19"/>
      <c r="I30" s="19">
        <v>150</v>
      </c>
      <c r="J30" s="19"/>
      <c r="K30" s="19"/>
      <c r="L30" s="19"/>
      <c r="M30" s="19"/>
      <c r="N30" s="19"/>
      <c r="O30" s="19"/>
      <c r="P30" s="20">
        <f>SUM(238+417)</f>
        <v>655</v>
      </c>
      <c r="Q30" s="5"/>
    </row>
    <row r="31" spans="1:26" ht="15.75" customHeight="1" x14ac:dyDescent="0.25">
      <c r="A31" s="40" t="s">
        <v>43</v>
      </c>
      <c r="B31" s="28">
        <v>13563.77</v>
      </c>
      <c r="C31" s="28">
        <v>12500</v>
      </c>
      <c r="D31" s="31">
        <f t="shared" si="5"/>
        <v>11223.249999999998</v>
      </c>
      <c r="E31" s="19"/>
      <c r="F31" s="19"/>
      <c r="G31" s="19"/>
      <c r="H31" s="19"/>
      <c r="I31" s="19"/>
      <c r="J31" s="19"/>
      <c r="K31" s="19">
        <v>187.86</v>
      </c>
      <c r="L31" s="19">
        <f>SUM(130+1943.84+3398.47+58.18+310)</f>
        <v>5840.49</v>
      </c>
      <c r="M31" s="19">
        <f>SUM(260+1056.47)</f>
        <v>1316.47</v>
      </c>
      <c r="N31" s="19">
        <v>1411.21</v>
      </c>
      <c r="O31" s="19">
        <v>2467.2199999999998</v>
      </c>
      <c r="P31" s="20"/>
      <c r="Q31" s="5"/>
    </row>
    <row r="32" spans="1:26" ht="15.75" customHeight="1" x14ac:dyDescent="0.25">
      <c r="A32" s="27" t="s">
        <v>44</v>
      </c>
      <c r="B32" s="28">
        <v>3796.9600000000005</v>
      </c>
      <c r="C32" s="28">
        <v>4500</v>
      </c>
      <c r="D32" s="31">
        <f t="shared" si="5"/>
        <v>2769.06</v>
      </c>
      <c r="E32" s="19"/>
      <c r="F32" s="19"/>
      <c r="G32" s="19"/>
      <c r="H32" s="19">
        <v>2587.87</v>
      </c>
      <c r="I32" s="19"/>
      <c r="J32" s="19"/>
      <c r="K32" s="19"/>
      <c r="L32" s="19"/>
      <c r="M32" s="19">
        <v>181.19</v>
      </c>
      <c r="N32" s="19"/>
      <c r="O32" s="19"/>
      <c r="P32" s="20"/>
      <c r="Q32" s="5"/>
    </row>
    <row r="33" spans="1:26" ht="15.75" customHeight="1" x14ac:dyDescent="0.25">
      <c r="A33" s="27" t="s">
        <v>45</v>
      </c>
      <c r="B33" s="28">
        <v>500</v>
      </c>
      <c r="C33" s="28">
        <v>800</v>
      </c>
      <c r="D33" s="31">
        <f t="shared" si="5"/>
        <v>485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>
        <v>485</v>
      </c>
      <c r="P33" s="20"/>
      <c r="Q33" s="5"/>
    </row>
    <row r="34" spans="1:26" ht="15.75" customHeight="1" x14ac:dyDescent="0.25">
      <c r="A34" s="27" t="s">
        <v>46</v>
      </c>
      <c r="B34" s="28">
        <v>3375</v>
      </c>
      <c r="C34" s="28">
        <v>3000</v>
      </c>
      <c r="D34" s="31">
        <f t="shared" si="5"/>
        <v>2555</v>
      </c>
      <c r="E34" s="19">
        <v>60</v>
      </c>
      <c r="F34" s="19"/>
      <c r="G34" s="19"/>
      <c r="H34" s="19"/>
      <c r="I34" s="19">
        <v>455</v>
      </c>
      <c r="J34" s="19">
        <v>370</v>
      </c>
      <c r="K34" s="19">
        <v>280</v>
      </c>
      <c r="L34" s="19">
        <v>120</v>
      </c>
      <c r="M34" s="19">
        <v>350</v>
      </c>
      <c r="N34" s="19"/>
      <c r="O34" s="19">
        <v>395</v>
      </c>
      <c r="P34" s="20">
        <v>525</v>
      </c>
      <c r="Q34" s="5"/>
    </row>
    <row r="35" spans="1:26" ht="15.75" customHeight="1" x14ac:dyDescent="0.25">
      <c r="A35" s="27" t="s">
        <v>47</v>
      </c>
      <c r="B35" s="32">
        <v>7751.08</v>
      </c>
      <c r="C35" s="32">
        <v>47500</v>
      </c>
      <c r="D35" s="41">
        <f t="shared" si="5"/>
        <v>21576.62</v>
      </c>
      <c r="E35" s="42"/>
      <c r="F35" s="42"/>
      <c r="G35" s="42">
        <v>11875</v>
      </c>
      <c r="H35" s="42"/>
      <c r="I35" s="42"/>
      <c r="J35" s="42">
        <v>1750</v>
      </c>
      <c r="K35" s="42"/>
      <c r="L35" s="42">
        <f>SUM(4751.62+3200)</f>
        <v>7951.62</v>
      </c>
      <c r="M35" s="42"/>
      <c r="N35" s="42"/>
      <c r="O35" s="42"/>
      <c r="P35" s="43"/>
      <c r="Q35" s="5"/>
    </row>
    <row r="36" spans="1:26" ht="15.75" customHeight="1" x14ac:dyDescent="0.25">
      <c r="A36" s="34" t="s">
        <v>48</v>
      </c>
      <c r="B36" s="35">
        <v>41132.960000000006</v>
      </c>
      <c r="C36" s="35">
        <f t="shared" ref="C36:P36" si="6">SUM(C26:C35)</f>
        <v>80900</v>
      </c>
      <c r="D36" s="35">
        <f t="shared" si="6"/>
        <v>48647.299999999996</v>
      </c>
      <c r="E36" s="44">
        <f t="shared" si="6"/>
        <v>371.63</v>
      </c>
      <c r="F36" s="44">
        <f t="shared" si="6"/>
        <v>283.20999999999998</v>
      </c>
      <c r="G36" s="44">
        <f t="shared" si="6"/>
        <v>12155.15</v>
      </c>
      <c r="H36" s="44">
        <f t="shared" si="6"/>
        <v>2866.45</v>
      </c>
      <c r="I36" s="44">
        <f t="shared" si="6"/>
        <v>891.27</v>
      </c>
      <c r="J36" s="44">
        <f t="shared" si="6"/>
        <v>2419.67</v>
      </c>
      <c r="K36" s="44">
        <f t="shared" si="6"/>
        <v>1787.15</v>
      </c>
      <c r="L36" s="44">
        <f t="shared" si="6"/>
        <v>16549.61</v>
      </c>
      <c r="M36" s="44">
        <f t="shared" si="6"/>
        <v>3367.4100000000003</v>
      </c>
      <c r="N36" s="44">
        <f t="shared" si="6"/>
        <v>2815.79</v>
      </c>
      <c r="O36" s="44">
        <f t="shared" si="6"/>
        <v>3656.75</v>
      </c>
      <c r="P36" s="45">
        <f t="shared" si="6"/>
        <v>1483.21</v>
      </c>
      <c r="Q36" s="38"/>
      <c r="R36" s="39"/>
      <c r="S36" s="39"/>
      <c r="T36" s="39"/>
      <c r="U36" s="39"/>
      <c r="V36" s="39"/>
      <c r="W36" s="39"/>
      <c r="X36" s="39"/>
      <c r="Y36" s="39"/>
      <c r="Z36" s="39"/>
    </row>
    <row r="37" spans="1:26" ht="15.75" customHeight="1" x14ac:dyDescent="0.25">
      <c r="B37" s="25"/>
      <c r="C37" s="25"/>
      <c r="D37" s="25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46"/>
      <c r="Q37" s="5"/>
    </row>
    <row r="38" spans="1:26" ht="15.75" customHeight="1" x14ac:dyDescent="0.25">
      <c r="A38" s="22" t="s">
        <v>49</v>
      </c>
      <c r="B38" s="26">
        <v>50207.450000000004</v>
      </c>
      <c r="C38" s="26">
        <f t="shared" ref="C38:P38" si="7">C23+C36</f>
        <v>91214</v>
      </c>
      <c r="D38" s="26">
        <f t="shared" si="7"/>
        <v>61248.78</v>
      </c>
      <c r="E38" s="47">
        <f t="shared" si="7"/>
        <v>735.38</v>
      </c>
      <c r="F38" s="47">
        <f t="shared" si="7"/>
        <v>1019.1800000000001</v>
      </c>
      <c r="G38" s="47">
        <f t="shared" si="7"/>
        <v>15274.529999999999</v>
      </c>
      <c r="H38" s="47">
        <f t="shared" si="7"/>
        <v>3198.6</v>
      </c>
      <c r="I38" s="47">
        <f t="shared" si="7"/>
        <v>1443.1</v>
      </c>
      <c r="J38" s="47">
        <f t="shared" si="7"/>
        <v>2895.42</v>
      </c>
      <c r="K38" s="47">
        <f t="shared" si="7"/>
        <v>2341.9</v>
      </c>
      <c r="L38" s="47">
        <f t="shared" si="7"/>
        <v>17029.09</v>
      </c>
      <c r="M38" s="47">
        <f t="shared" si="7"/>
        <v>7160.6100000000006</v>
      </c>
      <c r="N38" s="47">
        <f t="shared" si="7"/>
        <v>3483.01</v>
      </c>
      <c r="O38" s="47">
        <f t="shared" si="7"/>
        <v>4757.5</v>
      </c>
      <c r="P38" s="48">
        <f t="shared" si="7"/>
        <v>1910.46</v>
      </c>
      <c r="Q38" s="5"/>
    </row>
    <row r="39" spans="1:26" ht="15.75" customHeight="1" x14ac:dyDescent="0.25">
      <c r="A39" s="24"/>
      <c r="B39" s="25"/>
      <c r="C39" s="25"/>
      <c r="D39" s="25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46"/>
      <c r="Q39" s="5"/>
    </row>
    <row r="40" spans="1:26" ht="15.75" customHeight="1" x14ac:dyDescent="0.25">
      <c r="A40" s="49" t="s">
        <v>50</v>
      </c>
      <c r="B40" s="50">
        <v>-6709.0400000000009</v>
      </c>
      <c r="C40" s="51">
        <f t="shared" ref="C40:P40" si="8">C5-C38</f>
        <v>-39351</v>
      </c>
      <c r="D40" s="51">
        <f t="shared" si="8"/>
        <v>-38075.289999999994</v>
      </c>
      <c r="E40" s="52">
        <f t="shared" si="8"/>
        <v>12375.210000000001</v>
      </c>
      <c r="F40" s="52">
        <f t="shared" si="8"/>
        <v>2119.7600000000002</v>
      </c>
      <c r="G40" s="52">
        <f t="shared" si="8"/>
        <v>-13608.189999999999</v>
      </c>
      <c r="H40" s="52">
        <f t="shared" si="8"/>
        <v>-2722.8199999999997</v>
      </c>
      <c r="I40" s="52">
        <f t="shared" si="8"/>
        <v>-939.39999999999986</v>
      </c>
      <c r="J40" s="52">
        <f t="shared" si="8"/>
        <v>-1557.6200000000001</v>
      </c>
      <c r="K40" s="52">
        <f t="shared" si="8"/>
        <v>-890.27</v>
      </c>
      <c r="L40" s="52">
        <f t="shared" si="8"/>
        <v>-16327.35</v>
      </c>
      <c r="M40" s="52">
        <f t="shared" si="8"/>
        <v>-6687.2400000000007</v>
      </c>
      <c r="N40" s="52">
        <f t="shared" si="8"/>
        <v>-3483.01</v>
      </c>
      <c r="O40" s="52">
        <f t="shared" si="8"/>
        <v>-4732.8999999999996</v>
      </c>
      <c r="P40" s="53">
        <f t="shared" si="8"/>
        <v>-1621.46</v>
      </c>
      <c r="Q40" s="54"/>
      <c r="R40" s="55"/>
      <c r="S40" s="55"/>
      <c r="T40" s="55"/>
      <c r="U40" s="55"/>
      <c r="V40" s="55"/>
      <c r="W40" s="55"/>
      <c r="X40" s="55"/>
      <c r="Y40" s="55"/>
      <c r="Z40" s="55"/>
    </row>
    <row r="41" spans="1:26" ht="15.75" customHeight="1" x14ac:dyDescent="0.2"/>
    <row r="42" spans="1:26" ht="15.75" customHeight="1" x14ac:dyDescent="0.2"/>
    <row r="43" spans="1:26" ht="15.75" customHeight="1" x14ac:dyDescent="0.2">
      <c r="F43" s="56"/>
    </row>
    <row r="44" spans="1:26" ht="15.75" customHeight="1" x14ac:dyDescent="0.2"/>
    <row r="45" spans="1:26" ht="15.75" customHeight="1" x14ac:dyDescent="0.2"/>
    <row r="46" spans="1:26" ht="15.75" customHeight="1" x14ac:dyDescent="0.2"/>
    <row r="47" spans="1:26" ht="15.75" customHeight="1" x14ac:dyDescent="0.2"/>
    <row r="48" spans="1:26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A1:D1"/>
    <mergeCell ref="A2:D2"/>
    <mergeCell ref="A3:D3"/>
  </mergeCells>
  <pageMargins left="1" right="0" top="0" bottom="0.58099999999999996" header="0" footer="0"/>
  <pageSetup fitToHeight="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Operational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King</dc:creator>
  <cp:lastModifiedBy>Hayles Family</cp:lastModifiedBy>
  <dcterms:created xsi:type="dcterms:W3CDTF">2021-10-14T14:13:24Z</dcterms:created>
  <dcterms:modified xsi:type="dcterms:W3CDTF">2023-03-16T18:02:29Z</dcterms:modified>
</cp:coreProperties>
</file>